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9" activeTab="3"/>
  </bookViews>
  <sheets>
    <sheet name="Speed Chart" sheetId="1" r:id="rId1"/>
    <sheet name="Data" sheetId="2" r:id="rId2"/>
    <sheet name="Selections" sheetId="3" r:id="rId3"/>
    <sheet name="Calculations" sheetId="4" r:id="rId4"/>
  </sheets>
  <definedNames>
    <definedName name="bikenames">'Data'!$B$3:$B$11</definedName>
    <definedName name="bikeselection">'Selections'!$B$1</definedName>
    <definedName name="diffnames">'Data'!$B$18:$B$23</definedName>
    <definedName name="diffselection">'Selections'!$B$3</definedName>
    <definedName name="rationames">'Data'!$B$13:$B$15</definedName>
    <definedName name="ratioselection">'Selections'!$B$2</definedName>
    <definedName name="tyrenames">'Data'!$B$26:$B$35</definedName>
    <definedName name="tyreselection">'Selections'!$B$4</definedName>
  </definedNames>
  <calcPr fullCalcOnLoad="1"/>
</workbook>
</file>

<file path=xl/sharedStrings.xml><?xml version="1.0" encoding="utf-8"?>
<sst xmlns="http://schemas.openxmlformats.org/spreadsheetml/2006/main" count="64" uniqueCount="61">
  <si>
    <t>Gear Ratio</t>
  </si>
  <si>
    <t>Primary</t>
  </si>
  <si>
    <t>1st</t>
  </si>
  <si>
    <t>2nd</t>
  </si>
  <si>
    <t>3rd</t>
  </si>
  <si>
    <t>4th</t>
  </si>
  <si>
    <t>5th</t>
  </si>
  <si>
    <t>6th</t>
  </si>
  <si>
    <t>Final</t>
  </si>
  <si>
    <t>Rev Limit</t>
  </si>
  <si>
    <t>Bike</t>
  </si>
  <si>
    <t>ZX-9</t>
  </si>
  <si>
    <t>ZX-12</t>
  </si>
  <si>
    <t>98 Fireblade</t>
  </si>
  <si>
    <t>CBR1000</t>
  </si>
  <si>
    <t>R1</t>
  </si>
  <si>
    <t>ZZR1100</t>
  </si>
  <si>
    <t>GSX1300R</t>
  </si>
  <si>
    <t>CBR1100</t>
  </si>
  <si>
    <t>Change rev limits here</t>
  </si>
  <si>
    <t>Ratio</t>
  </si>
  <si>
    <t>... To 1</t>
  </si>
  <si>
    <t>Reverse 'box</t>
  </si>
  <si>
    <t>Z-Cars (overdrive)</t>
  </si>
  <si>
    <t>Regular Prop / Rev box</t>
  </si>
  <si>
    <r>
      <t xml:space="preserve">Revs in </t>
    </r>
    <r>
      <rPr>
        <sz val="10"/>
        <color indexed="10"/>
        <rFont val="Arial"/>
        <family val="2"/>
      </rPr>
      <t xml:space="preserve">red </t>
    </r>
    <r>
      <rPr>
        <sz val="10"/>
        <rFont val="Arial"/>
        <family val="2"/>
      </rPr>
      <t>are guesstimates</t>
    </r>
  </si>
  <si>
    <t>Differential Ratio</t>
  </si>
  <si>
    <t>Escort Mk2 Live Axle</t>
  </si>
  <si>
    <t>Sierra / xr4x4</t>
  </si>
  <si>
    <t>(granada scorpio)</t>
  </si>
  <si>
    <t>Freelander Quaife</t>
  </si>
  <si>
    <t>Tyres</t>
  </si>
  <si>
    <t>Width (mm)</t>
  </si>
  <si>
    <t>Profile (%)</t>
  </si>
  <si>
    <t>Dia (")</t>
  </si>
  <si>
    <t>7/22-13 ACB10</t>
  </si>
  <si>
    <t>6/21-13 ACB10</t>
  </si>
  <si>
    <t>Custom</t>
  </si>
  <si>
    <t>Add custom tyre size in here</t>
  </si>
  <si>
    <t>Differential</t>
  </si>
  <si>
    <t>Tyre</t>
  </si>
  <si>
    <t>Selected Primary</t>
  </si>
  <si>
    <t>Selected Final</t>
  </si>
  <si>
    <t>Selected Rev Limit</t>
  </si>
  <si>
    <t>Selected Ratio</t>
  </si>
  <si>
    <t>Selected Differential</t>
  </si>
  <si>
    <t>Ratio in 1st</t>
  </si>
  <si>
    <t>Ratio in 2nd</t>
  </si>
  <si>
    <t>Ratio in 3rd</t>
  </si>
  <si>
    <t>Ratio in 4th</t>
  </si>
  <si>
    <t>Ratio in 5th</t>
  </si>
  <si>
    <t>Ratio in 6th</t>
  </si>
  <si>
    <t>Total tyre diameter (mm)</t>
  </si>
  <si>
    <t>Effective circumference (m)</t>
  </si>
  <si>
    <t>Speed in 1st (mph)</t>
  </si>
  <si>
    <t>Speed in 2nd (mph)</t>
  </si>
  <si>
    <t>Speed in 3rd (mph)</t>
  </si>
  <si>
    <t>Speed in 4th (mph)</t>
  </si>
  <si>
    <t>Speed in 5th (mph)</t>
  </si>
  <si>
    <t>Speed in 6th (mph)</t>
  </si>
  <si>
    <t>3.36 FORD LSD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</si>
</sst>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3"/>
      <color indexed="8"/>
      <name val="Arial"/>
      <family val="0"/>
    </font>
    <font>
      <b/>
      <sz val="9.3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18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0" fillId="0" borderId="0" xfId="0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7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Theoretical Speed vs Gear at Rev Limit
Change rev limit on "Data" to correct figure for your bike 
before using this spreadsheet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8425"/>
          <c:w val="0.947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Calculations!$A$15:$A$20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Calculations!$C$15:$C$20</c:f>
              <c:numCache>
                <c:ptCount val="6"/>
                <c:pt idx="0">
                  <c:v>53.529019659606405</c:v>
                </c:pt>
                <c:pt idx="1">
                  <c:v>72.23819157946883</c:v>
                </c:pt>
                <c:pt idx="2">
                  <c:v>91.48197212317977</c:v>
                </c:pt>
                <c:pt idx="3">
                  <c:v>108.88585950271154</c:v>
                </c:pt>
                <c:pt idx="4">
                  <c:v>123.32376352517052</c:v>
                </c:pt>
                <c:pt idx="5">
                  <c:v>134.46747709672206</c:v>
                </c:pt>
              </c:numCache>
            </c:numRef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32254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10</xdr:col>
      <xdr:colOff>190500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71450" y="180975"/>
        <a:ext cx="78295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71093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1.421875" style="0" customWidth="1"/>
    <col min="2" max="2" width="21.7109375" style="1" customWidth="1"/>
    <col min="3" max="4" width="10.7109375" style="0" customWidth="1"/>
    <col min="5" max="5" width="8.57421875" style="0" customWidth="1"/>
    <col min="6" max="6" width="9.8515625" style="0" customWidth="1"/>
  </cols>
  <sheetData>
    <row r="2" spans="2:11" ht="12.75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</row>
    <row r="3" spans="1:11" ht="12.75">
      <c r="A3" s="5" t="s">
        <v>10</v>
      </c>
      <c r="B3" s="6" t="s">
        <v>11</v>
      </c>
      <c r="C3" s="7">
        <v>1.714</v>
      </c>
      <c r="D3" s="7">
        <v>2.571</v>
      </c>
      <c r="E3" s="7">
        <v>1.941</v>
      </c>
      <c r="F3" s="7">
        <v>1.556</v>
      </c>
      <c r="G3" s="7">
        <v>1.333</v>
      </c>
      <c r="H3" s="7">
        <v>1.2</v>
      </c>
      <c r="I3" s="7">
        <v>1.095</v>
      </c>
      <c r="J3" s="8">
        <v>1</v>
      </c>
      <c r="K3" s="9">
        <v>11000</v>
      </c>
    </row>
    <row r="4" spans="1:11" ht="12.75">
      <c r="A4" s="5"/>
      <c r="B4" s="6" t="s">
        <v>12</v>
      </c>
      <c r="C4" s="7">
        <v>1.596</v>
      </c>
      <c r="D4" s="7">
        <v>2.428</v>
      </c>
      <c r="E4" s="7">
        <v>1.823</v>
      </c>
      <c r="F4" s="7">
        <v>1.44</v>
      </c>
      <c r="G4" s="7">
        <v>1.25</v>
      </c>
      <c r="H4" s="7">
        <v>1.13</v>
      </c>
      <c r="I4" s="7">
        <v>1.033</v>
      </c>
      <c r="J4" s="8">
        <v>1</v>
      </c>
      <c r="K4" s="10">
        <v>11700</v>
      </c>
    </row>
    <row r="5" spans="2:11" ht="12.75">
      <c r="B5" s="6" t="s">
        <v>13</v>
      </c>
      <c r="C5" s="7">
        <v>1.52</v>
      </c>
      <c r="D5" s="7">
        <v>2.769</v>
      </c>
      <c r="E5" s="7">
        <v>2</v>
      </c>
      <c r="F5" s="7">
        <v>1.6</v>
      </c>
      <c r="G5" s="7">
        <v>1.368</v>
      </c>
      <c r="H5" s="7">
        <v>1.227</v>
      </c>
      <c r="I5" s="7">
        <v>1.13</v>
      </c>
      <c r="J5" s="8">
        <v>1</v>
      </c>
      <c r="K5" s="11">
        <v>11750</v>
      </c>
    </row>
    <row r="6" spans="2:11" ht="12.75">
      <c r="B6" s="6" t="s">
        <v>14</v>
      </c>
      <c r="C6" s="7">
        <v>1.786</v>
      </c>
      <c r="D6" s="7">
        <v>2.75</v>
      </c>
      <c r="E6" s="7">
        <v>2.067</v>
      </c>
      <c r="F6" s="7">
        <v>1.647</v>
      </c>
      <c r="G6" s="7">
        <v>1.368</v>
      </c>
      <c r="H6" s="7">
        <v>1.174</v>
      </c>
      <c r="I6" s="7">
        <v>1.045</v>
      </c>
      <c r="J6" s="12">
        <v>1</v>
      </c>
      <c r="K6" s="10">
        <v>11000</v>
      </c>
    </row>
    <row r="7" spans="2:11" ht="12.75">
      <c r="B7" s="6" t="s">
        <v>15</v>
      </c>
      <c r="C7" s="7">
        <v>1.581</v>
      </c>
      <c r="D7" s="7">
        <v>2.5</v>
      </c>
      <c r="E7" s="7">
        <v>1.842</v>
      </c>
      <c r="F7" s="7">
        <v>1.5</v>
      </c>
      <c r="G7" s="7">
        <v>1.333</v>
      </c>
      <c r="H7" s="7">
        <v>1.2</v>
      </c>
      <c r="I7" s="7">
        <v>1.115</v>
      </c>
      <c r="J7" s="12">
        <v>1</v>
      </c>
      <c r="K7" s="11">
        <v>11800</v>
      </c>
    </row>
    <row r="8" spans="2:11" ht="14.25" customHeight="1">
      <c r="B8" s="6" t="s">
        <v>16</v>
      </c>
      <c r="C8" s="7">
        <v>1.637</v>
      </c>
      <c r="D8" s="7">
        <f>4.58/C8</f>
        <v>2.797800855222969</v>
      </c>
      <c r="E8" s="7">
        <f>3.27/C8</f>
        <v>1.9975565058032987</v>
      </c>
      <c r="F8" s="7">
        <f>2.6/C8</f>
        <v>1.588271227855834</v>
      </c>
      <c r="G8" s="7">
        <f>2.18/C8</f>
        <v>1.3317043372021993</v>
      </c>
      <c r="H8" s="7">
        <f>1.89/C8</f>
        <v>1.1545510079413561</v>
      </c>
      <c r="I8" s="7">
        <f>1.69/C8</f>
        <v>1.032376298106292</v>
      </c>
      <c r="J8" s="12">
        <v>1</v>
      </c>
      <c r="K8" s="10">
        <v>11000</v>
      </c>
    </row>
    <row r="9" spans="2:11" ht="14.25" customHeight="1">
      <c r="B9" s="6" t="s">
        <v>17</v>
      </c>
      <c r="C9" s="7">
        <v>1.596</v>
      </c>
      <c r="D9" s="7">
        <f>4.17/C9</f>
        <v>2.6127819548872178</v>
      </c>
      <c r="E9" s="7">
        <f>3.09/C9</f>
        <v>1.9360902255639096</v>
      </c>
      <c r="F9" s="7">
        <f>2.44/C9</f>
        <v>1.5288220551378444</v>
      </c>
      <c r="G9" s="7">
        <f>2.05/C9</f>
        <v>1.2844611528822054</v>
      </c>
      <c r="H9" s="7">
        <f>1.81/C9</f>
        <v>1.1340852130325814</v>
      </c>
      <c r="I9" s="7">
        <f>1.66/C9</f>
        <v>1.0401002506265664</v>
      </c>
      <c r="J9" s="12">
        <v>1</v>
      </c>
      <c r="K9" s="11">
        <v>10800</v>
      </c>
    </row>
    <row r="10" spans="2:11" ht="14.25" customHeight="1">
      <c r="B10" s="13" t="s">
        <v>18</v>
      </c>
      <c r="C10" s="14">
        <v>1.596</v>
      </c>
      <c r="D10" s="14">
        <f>4.35/C10</f>
        <v>2.7255639097744355</v>
      </c>
      <c r="E10" s="14">
        <f>3.14/C10</f>
        <v>1.9674185463659148</v>
      </c>
      <c r="F10" s="14">
        <f>2.48/C10</f>
        <v>1.5538847117794485</v>
      </c>
      <c r="G10" s="14">
        <f>2.09/C10</f>
        <v>1.3095238095238093</v>
      </c>
      <c r="H10" s="14">
        <f>1.83/C10</f>
        <v>1.1466165413533835</v>
      </c>
      <c r="I10" s="14">
        <f>1.64/C10</f>
        <v>1.0275689223057642</v>
      </c>
      <c r="J10" s="15">
        <v>1</v>
      </c>
      <c r="K10" s="16">
        <v>11000</v>
      </c>
    </row>
    <row r="11" spans="4:13" ht="12.75">
      <c r="D11" s="1"/>
      <c r="E11" s="5"/>
      <c r="F11" s="5"/>
      <c r="K11" s="17" t="s">
        <v>19</v>
      </c>
      <c r="L11" s="17"/>
      <c r="M11" s="17"/>
    </row>
    <row r="12" spans="2:6" ht="12.75">
      <c r="B12" s="18" t="s">
        <v>20</v>
      </c>
      <c r="C12" s="19" t="s">
        <v>21</v>
      </c>
      <c r="E12" s="20"/>
      <c r="F12" s="20"/>
    </row>
    <row r="13" spans="1:6" ht="25.5">
      <c r="A13" s="21" t="s">
        <v>22</v>
      </c>
      <c r="B13" s="22" t="s">
        <v>23</v>
      </c>
      <c r="C13" s="23">
        <v>0.8547</v>
      </c>
      <c r="E13" s="20"/>
      <c r="F13" s="20"/>
    </row>
    <row r="14" spans="1:11" ht="13.5" customHeight="1">
      <c r="A14" s="21"/>
      <c r="B14" s="24" t="s">
        <v>24</v>
      </c>
      <c r="C14" s="25">
        <v>1</v>
      </c>
      <c r="E14" s="20"/>
      <c r="F14" s="20"/>
      <c r="K14" t="s">
        <v>25</v>
      </c>
    </row>
    <row r="15" spans="5:21" ht="13.5" customHeight="1">
      <c r="E15" s="20"/>
      <c r="F15" s="20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7:21" ht="13.5" customHeight="1"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3.5" customHeight="1">
      <c r="B17" s="2" t="s">
        <v>26</v>
      </c>
      <c r="C17" s="28" t="s">
        <v>20</v>
      </c>
      <c r="F17" s="29"/>
      <c r="U17" s="27"/>
    </row>
    <row r="18" spans="2:20" ht="13.5" customHeight="1">
      <c r="B18" s="30">
        <v>3.36</v>
      </c>
      <c r="C18" s="23">
        <v>3.36</v>
      </c>
      <c r="D18" s="51" t="s">
        <v>60</v>
      </c>
      <c r="E18" s="31"/>
      <c r="F18" s="2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2:20" ht="13.5" customHeight="1">
      <c r="B19" s="32">
        <v>3.62</v>
      </c>
      <c r="C19" s="33">
        <v>3.62</v>
      </c>
      <c r="D19" s="34" t="s">
        <v>28</v>
      </c>
      <c r="E19" s="35"/>
      <c r="F19" s="29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2:20" ht="13.5" customHeight="1">
      <c r="B20" s="32">
        <v>3.54</v>
      </c>
      <c r="C20" s="33">
        <v>3.54</v>
      </c>
      <c r="D20" s="34" t="s">
        <v>27</v>
      </c>
      <c r="E20" s="36"/>
      <c r="F20" s="29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3.5" customHeight="1">
      <c r="A21" s="20"/>
      <c r="B21" s="32">
        <v>3.38</v>
      </c>
      <c r="C21" s="33">
        <v>3.38</v>
      </c>
      <c r="D21" s="34" t="s">
        <v>29</v>
      </c>
      <c r="E21" s="35"/>
      <c r="F21" s="29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2:20" ht="13.5" customHeight="1">
      <c r="B22" s="37">
        <v>3.2</v>
      </c>
      <c r="C22" s="38">
        <v>3.2</v>
      </c>
      <c r="D22" s="39" t="s">
        <v>30</v>
      </c>
      <c r="E22" s="40"/>
      <c r="F22" s="20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4:20" ht="13.5" customHeight="1">
      <c r="D23" s="41"/>
      <c r="E23" s="20"/>
      <c r="F23" s="20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5" spans="2:5" ht="12.75">
      <c r="B25" s="2" t="s">
        <v>31</v>
      </c>
      <c r="C25" s="42" t="s">
        <v>32</v>
      </c>
      <c r="D25" s="43" t="s">
        <v>33</v>
      </c>
      <c r="E25" s="44" t="s">
        <v>34</v>
      </c>
    </row>
    <row r="26" spans="2:5" ht="12.75">
      <c r="B26" s="45" t="s">
        <v>35</v>
      </c>
      <c r="C26" s="46">
        <v>205</v>
      </c>
      <c r="D26" s="33">
        <v>55</v>
      </c>
      <c r="E26" s="36">
        <v>13</v>
      </c>
    </row>
    <row r="27" spans="2:5" ht="12.75">
      <c r="B27" s="47" t="str">
        <f>TEXT(C27,"0")&amp;"-"&amp;TEXT(D27,"0")&amp;"-"&amp;TEXT(E27,"0")</f>
        <v>185-60-13</v>
      </c>
      <c r="C27" s="46">
        <v>185</v>
      </c>
      <c r="D27" s="33">
        <v>60</v>
      </c>
      <c r="E27" s="36">
        <v>13</v>
      </c>
    </row>
    <row r="28" spans="2:5" ht="12.75">
      <c r="B28" s="47" t="str">
        <f>TEXT(C28,"0")&amp;"-"&amp;TEXT(D28,"0")&amp;"-"&amp;TEXT(E28,"0")</f>
        <v>185-70-13</v>
      </c>
      <c r="C28" s="46">
        <v>185</v>
      </c>
      <c r="D28" s="33">
        <v>70</v>
      </c>
      <c r="E28" s="36">
        <v>13</v>
      </c>
    </row>
    <row r="29" spans="2:5" ht="12.75">
      <c r="B29" s="47" t="str">
        <f>TEXT(C29,"0")&amp;"-"&amp;TEXT(D29,"0")&amp;"-"&amp;TEXT(E29,"0")</f>
        <v>205-60-13</v>
      </c>
      <c r="C29" s="46">
        <v>205</v>
      </c>
      <c r="D29" s="33">
        <v>60</v>
      </c>
      <c r="E29" s="36">
        <v>13</v>
      </c>
    </row>
    <row r="30" spans="2:5" ht="12.75">
      <c r="B30" s="47" t="s">
        <v>36</v>
      </c>
      <c r="C30" s="46">
        <v>185</v>
      </c>
      <c r="D30" s="33">
        <v>54</v>
      </c>
      <c r="E30" s="36">
        <v>13</v>
      </c>
    </row>
    <row r="31" spans="2:5" ht="12.75">
      <c r="B31" s="47" t="str">
        <f>TEXT(C31,"0")&amp;"-"&amp;TEXT(D31,"0")&amp;"-"&amp;TEXT(E31,"0")</f>
        <v>195-50-15</v>
      </c>
      <c r="C31" s="46">
        <v>195</v>
      </c>
      <c r="D31" s="33">
        <v>50</v>
      </c>
      <c r="E31" s="36">
        <v>15</v>
      </c>
    </row>
    <row r="32" spans="2:8" ht="12.75">
      <c r="B32" s="2" t="s">
        <v>37</v>
      </c>
      <c r="C32" s="48">
        <v>195</v>
      </c>
      <c r="D32" s="25">
        <v>50</v>
      </c>
      <c r="E32" s="49">
        <v>15</v>
      </c>
      <c r="F32" s="17" t="s">
        <v>38</v>
      </c>
      <c r="G32" s="17"/>
      <c r="H32" s="1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3" ht="12.75">
      <c r="A1" t="s">
        <v>10</v>
      </c>
      <c r="B1">
        <v>7</v>
      </c>
      <c r="C1">
        <v>2</v>
      </c>
    </row>
    <row r="2" spans="1:2" ht="12.75">
      <c r="A2" t="s">
        <v>20</v>
      </c>
      <c r="B2">
        <v>2</v>
      </c>
    </row>
    <row r="3" spans="1:2" ht="12.75">
      <c r="A3" t="s">
        <v>39</v>
      </c>
      <c r="B3">
        <v>5</v>
      </c>
    </row>
    <row r="4" spans="1:2" ht="12.75">
      <c r="A4" t="s">
        <v>40</v>
      </c>
      <c r="B4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28125" style="0" customWidth="1"/>
    <col min="3" max="3" width="9.57421875" style="0" customWidth="1"/>
  </cols>
  <sheetData>
    <row r="2" spans="2:3" ht="12.75">
      <c r="B2" t="s">
        <v>41</v>
      </c>
      <c r="C2">
        <f ca="1">+OFFSET(Data!$B$3,bikeselection-1,1)</f>
        <v>1.596</v>
      </c>
    </row>
    <row r="3" spans="2:3" ht="12.75">
      <c r="B3" t="s">
        <v>42</v>
      </c>
      <c r="C3">
        <f ca="1">+OFFSET(Data!$B$3,bikeselection-1,8)</f>
        <v>1</v>
      </c>
    </row>
    <row r="4" spans="2:3" ht="12.75">
      <c r="B4" t="s">
        <v>43</v>
      </c>
      <c r="C4">
        <f ca="1">+OFFSET(Data!$B$3,bikeselection-1,9)</f>
        <v>10800</v>
      </c>
    </row>
    <row r="5" spans="2:3" ht="12.75">
      <c r="B5" t="s">
        <v>44</v>
      </c>
      <c r="C5">
        <f ca="1">+OFFSET(Data!B13,ratioselection-1,1)</f>
        <v>1</v>
      </c>
    </row>
    <row r="6" spans="2:3" ht="12.75">
      <c r="B6" t="s">
        <v>45</v>
      </c>
      <c r="C6">
        <f ca="1">+OFFSET(Data!B18,diffselection-1,1)</f>
        <v>3.2</v>
      </c>
    </row>
    <row r="7" spans="2:3" ht="12.75">
      <c r="B7" t="s">
        <v>46</v>
      </c>
      <c r="C7">
        <f ca="1">+$C$2*$C$3*$C$5*$C$6*OFFSET(Data!$B$3,bikeselection-1,2)</f>
        <v>13.344</v>
      </c>
    </row>
    <row r="8" spans="2:3" ht="12.75">
      <c r="B8" t="s">
        <v>47</v>
      </c>
      <c r="C8">
        <f ca="1">+$C$2*$C$3*$C$5*$C$6*OFFSET(Data!$B$3,bikeselection-1,3)</f>
        <v>9.888</v>
      </c>
    </row>
    <row r="9" spans="2:3" ht="12.75">
      <c r="B9" t="s">
        <v>48</v>
      </c>
      <c r="C9">
        <f ca="1">+$C$2*$C$3*$C$5*$C$6*OFFSET(Data!$B$3,bikeselection-1,4)</f>
        <v>7.808</v>
      </c>
    </row>
    <row r="10" spans="2:3" ht="12.75">
      <c r="B10" t="s">
        <v>49</v>
      </c>
      <c r="C10">
        <f ca="1">+$C$2*$C$3*$C$5*$C$6*OFFSET(Data!$B$3,bikeselection-1,5)</f>
        <v>6.5600000000000005</v>
      </c>
    </row>
    <row r="11" spans="2:3" ht="12.75">
      <c r="B11" t="s">
        <v>50</v>
      </c>
      <c r="C11">
        <f ca="1">+$C$2*$C$3*$C$5*$C$6*OFFSET(Data!$B$3,bikeselection-1,6)</f>
        <v>5.792</v>
      </c>
    </row>
    <row r="12" spans="2:3" ht="12.75">
      <c r="B12" t="s">
        <v>51</v>
      </c>
      <c r="C12">
        <f ca="1">+$C$2*$C$3*$C$5*$C$6*OFFSET(Data!$B$3,bikeselection-1,7)</f>
        <v>5.312</v>
      </c>
    </row>
    <row r="13" spans="2:3" ht="12.75">
      <c r="B13" t="s">
        <v>52</v>
      </c>
      <c r="C13">
        <f ca="1">+OFFSET(Data!$B$26,tyreselection-1,3)*25.4+2*OFFSET(Data!$B$26,tyreselection-1,1)*OFFSET(Data!$B$26,tyreselection-1,2)/100</f>
        <v>576.2</v>
      </c>
    </row>
    <row r="14" spans="2:3" ht="12.75">
      <c r="B14" t="s">
        <v>53</v>
      </c>
      <c r="C14" s="50">
        <f>0.98*PI()*C13/1000</f>
        <v>1.77398197325847</v>
      </c>
    </row>
    <row r="15" spans="1:3" ht="12.75">
      <c r="A15">
        <v>1</v>
      </c>
      <c r="B15" t="s">
        <v>54</v>
      </c>
      <c r="C15">
        <f aca="true" t="shared" si="0" ref="C15:C20">+($C$4/C7)/60*$C$14/0.44704</f>
        <v>53.529019659606405</v>
      </c>
    </row>
    <row r="16" spans="1:3" ht="12.75">
      <c r="A16">
        <v>2</v>
      </c>
      <c r="B16" t="s">
        <v>55</v>
      </c>
      <c r="C16">
        <f t="shared" si="0"/>
        <v>72.23819157946883</v>
      </c>
    </row>
    <row r="17" spans="1:3" ht="12.75">
      <c r="A17">
        <v>3</v>
      </c>
      <c r="B17" t="s">
        <v>56</v>
      </c>
      <c r="C17">
        <f t="shared" si="0"/>
        <v>91.48197212317977</v>
      </c>
    </row>
    <row r="18" spans="1:3" ht="12.75">
      <c r="A18">
        <v>4</v>
      </c>
      <c r="B18" t="s">
        <v>57</v>
      </c>
      <c r="C18">
        <f t="shared" si="0"/>
        <v>108.88585950271154</v>
      </c>
    </row>
    <row r="19" spans="1:3" ht="12.75">
      <c r="A19">
        <v>5</v>
      </c>
      <c r="B19" t="s">
        <v>58</v>
      </c>
      <c r="C19">
        <f t="shared" si="0"/>
        <v>123.32376352517052</v>
      </c>
    </row>
    <row r="20" spans="1:3" ht="12.75">
      <c r="A20">
        <v>6</v>
      </c>
      <c r="B20" t="s">
        <v>59</v>
      </c>
      <c r="C20">
        <f t="shared" si="0"/>
        <v>134.46747709672206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 Meek</cp:lastModifiedBy>
  <dcterms:modified xsi:type="dcterms:W3CDTF">2007-08-01T09:40:13Z</dcterms:modified>
  <cp:category/>
  <cp:version/>
  <cp:contentType/>
  <cp:contentStatus/>
</cp:coreProperties>
</file>